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0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prokop\Desktop\2014 +\PO3\40 a 41 Výzva\"/>
    </mc:Choice>
  </mc:AlternateContent>
  <xr:revisionPtr revIDLastSave="0" documentId="8_{B899BFCA-F13D-4A53-A094-D057CC9C5405}" xr6:coauthVersionLast="40" xr6:coauthVersionMax="40" xr10:uidLastSave="{00000000-0000-0000-0000-000000000000}"/>
  <bookViews>
    <workbookView xWindow="360" yWindow="255" windowWidth="13395" windowHeight="7350" xr2:uid="{00000000-000D-0000-FFFF-FFFF00000000}"/>
  </bookViews>
  <sheets>
    <sheet name="Kumulativní rozpočet projektu" sheetId="1" r:id="rId1"/>
    <sheet name="List2" sheetId="2" state="hidden" r:id="rId2"/>
  </sheets>
  <definedNames>
    <definedName name="_Toc422476566" localSheetId="1">List2!$B$23</definedName>
    <definedName name="_Toc422476567" localSheetId="1">List2!$B$24</definedName>
    <definedName name="_Toc422476568" localSheetId="1">List2!$B$25</definedName>
    <definedName name="_Toc422476569" localSheetId="1">List2!$B$26</definedName>
    <definedName name="_Toc422476571" localSheetId="1">List2!$B$27</definedName>
    <definedName name="_Toc422476573" localSheetId="1">List2!$B$29</definedName>
    <definedName name="_Toc422476574" localSheetId="1">List2!$B$30</definedName>
    <definedName name="_Toc422476575" localSheetId="1">List2!$B$31</definedName>
    <definedName name="_Toc422476576" localSheetId="1">List2!$B$32</definedName>
    <definedName name="_xlnm.Print_Area" localSheetId="0">'Kumulativní rozpočet projektu'!$A$1:$N$40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  <c r="I21" i="1"/>
  <c r="D30" i="1"/>
  <c r="E30" i="1"/>
  <c r="J30" i="1"/>
  <c r="J20" i="1"/>
  <c r="F22" i="1"/>
  <c r="I22" i="1"/>
  <c r="F23" i="1"/>
  <c r="I23" i="1"/>
  <c r="E20" i="1"/>
  <c r="D20" i="1"/>
  <c r="F19" i="1"/>
  <c r="I19" i="1"/>
  <c r="F24" i="1"/>
  <c r="I24" i="1"/>
  <c r="F25" i="1"/>
  <c r="I25" i="1"/>
  <c r="F26" i="1"/>
  <c r="I26" i="1"/>
  <c r="F27" i="1"/>
  <c r="I27" i="1"/>
  <c r="F28" i="1"/>
  <c r="I28" i="1"/>
  <c r="F29" i="1"/>
  <c r="I29" i="1"/>
  <c r="F17" i="1"/>
  <c r="L17" i="1"/>
  <c r="F18" i="1"/>
  <c r="I18" i="1"/>
  <c r="L23" i="1"/>
  <c r="K23" i="1"/>
  <c r="L18" i="1"/>
  <c r="L19" i="1"/>
  <c r="K19" i="1"/>
  <c r="J31" i="1"/>
  <c r="I30" i="1"/>
  <c r="E31" i="1"/>
  <c r="D31" i="1"/>
  <c r="F30" i="1"/>
  <c r="F20" i="1"/>
  <c r="F31" i="1"/>
  <c r="L20" i="1"/>
  <c r="K18" i="1"/>
  <c r="I17" i="1"/>
  <c r="L22" i="1"/>
  <c r="L21" i="1"/>
  <c r="K21" i="1"/>
  <c r="K17" i="1"/>
  <c r="K20" i="1"/>
  <c r="I20" i="1"/>
  <c r="I31" i="1"/>
  <c r="C15" i="1"/>
  <c r="E45" i="2"/>
  <c r="C35" i="1"/>
  <c r="L24" i="1"/>
  <c r="L25" i="1"/>
  <c r="L26" i="1"/>
  <c r="L27" i="1"/>
  <c r="K24" i="1"/>
  <c r="K22" i="1"/>
  <c r="L28" i="1"/>
  <c r="L29" i="1"/>
  <c r="K27" i="1"/>
  <c r="K26" i="1"/>
  <c r="K25" i="1"/>
  <c r="K28" i="1"/>
  <c r="L30" i="1"/>
  <c r="K29" i="1"/>
  <c r="K30" i="1"/>
  <c r="K31" i="1"/>
  <c r="L31" i="1"/>
  <c r="C36" i="1"/>
  <c r="C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Prokop Tomas</author>
    <author>Bajer Pavel</author>
    <author>Urban Lukas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viz tabulka v kapitole B 6.3.2.3 PrŽaP a pravidla Veřejné podpory.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ano - zaškrtnout</t>
        </r>
      </text>
    </comment>
    <comment ref="C15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5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5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20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Rezerva je způsobilým výdajem pouze pro aktivitu „3.4.3 – sanace vážně kontaminovaných lokalit“ , a to do výše 20% z celkových způsobilých přímých realizačních výdajů projektu. Tato rezerva nemůže být soutěžena dopředu jako samostatná položka v rámci  výběrového řízení na  dodavatele  sanačních prací, ale až po vzniku potřeby jejího uplatnění, a to v souladu se zákonem č. 137/2006 Sb.</t>
        </r>
      </text>
    </comment>
    <comment ref="B2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-  nákup nemovitosti je pro aktivitu 3.4.3 nezpůsobilý
</t>
        </r>
      </text>
    </comment>
    <comment ref="B2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7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sharedStrings.xml><?xml version="1.0" encoding="utf-8"?>
<sst xmlns="http://schemas.openxmlformats.org/spreadsheetml/2006/main" count="72" uniqueCount="72">
  <si>
    <t xml:space="preserve">                    KUMULATIVNÍ ROZPOČET PROJEKTU</t>
  </si>
  <si>
    <t>Název žadatele:</t>
  </si>
  <si>
    <t>Instrukce:</t>
  </si>
  <si>
    <t>Název projektu:</t>
  </si>
  <si>
    <t>Editovat pouze zelená pole!</t>
  </si>
  <si>
    <t>Důležité informace jsou označeny červeným trojúhelníkem v pravém horním rohu buněk.</t>
  </si>
  <si>
    <t>Specifické cíle:</t>
  </si>
  <si>
    <t xml:space="preserve"> 3.1 - 3.4</t>
  </si>
  <si>
    <t>Specifický cíl/aktivita:</t>
  </si>
  <si>
    <t>veřejná podpora:</t>
  </si>
  <si>
    <t>Velikost podniku (pokud je relevantní):</t>
  </si>
  <si>
    <t>DPH:</t>
  </si>
  <si>
    <t>V případě existence veřejné podpory u posuzovaného projektu se způsobilost výdajů na projektovou přípravu řídí kapitolou B.2.8 Pravidel pro žadatele a příjemce.</t>
  </si>
  <si>
    <t>Mra dotace:</t>
  </si>
  <si>
    <t>Budu žádat ze SFŽP o dotovaný úvěr na pokrytí vlastních zdrojů projektu?</t>
  </si>
  <si>
    <t>Souhrnný rozpočet</t>
  </si>
  <si>
    <t>Procentní výše způsob. výdajů na projektovou přípravu</t>
  </si>
  <si>
    <t>investiční bez DPH</t>
  </si>
  <si>
    <t>neinvestiční bez DPH</t>
  </si>
  <si>
    <t>Cena bez DPH</t>
  </si>
  <si>
    <t>procento DPH [%]</t>
  </si>
  <si>
    <t>Cena s DPH</t>
  </si>
  <si>
    <r>
      <t>Nezpůsobilá část celkových výdajů stanovená žadatelem</t>
    </r>
    <r>
      <rPr>
        <sz val="11"/>
        <color rgb="FFFF0000"/>
        <rFont val="Calibri"/>
        <family val="2"/>
        <charset val="238"/>
        <scheme val="minor"/>
      </rPr>
      <t xml:space="preserve">
 </t>
    </r>
    <r>
      <rPr>
        <sz val="11"/>
        <color theme="1"/>
        <rFont val="Calibri"/>
        <family val="2"/>
        <charset val="238"/>
        <scheme val="minor"/>
      </rPr>
      <t>(bez DPH)</t>
    </r>
  </si>
  <si>
    <t>Nezpůsobilá část celkem</t>
  </si>
  <si>
    <t>Způsobilé výdaje po zohlednění limitů způsobilých výdajů a způsobilosti DPH</t>
  </si>
  <si>
    <t>realizace</t>
  </si>
  <si>
    <t>stavební objekty</t>
  </si>
  <si>
    <t>dodávky</t>
  </si>
  <si>
    <t>Celkem (Přímé realizační výdaje)</t>
  </si>
  <si>
    <t>rezerva</t>
  </si>
  <si>
    <t>nákup nemovitost</t>
  </si>
  <si>
    <t>Propagace</t>
  </si>
  <si>
    <t>Projektová příprava</t>
  </si>
  <si>
    <t>Projektová dok. / studie / analýza</t>
  </si>
  <si>
    <t>Technický dozor</t>
  </si>
  <si>
    <t>Autorský dozor</t>
  </si>
  <si>
    <t>Žádost</t>
  </si>
  <si>
    <t>Výběrové řízení</t>
  </si>
  <si>
    <t xml:space="preserve">Celkem </t>
  </si>
  <si>
    <t>Celkem</t>
  </si>
  <si>
    <t>Komentář k nezpůsobilým výdajům stanoveným žadatelem:</t>
  </si>
  <si>
    <t>Celkové výdaje projektu</t>
  </si>
  <si>
    <t>Celkové způsobilé výdaje projektu</t>
  </si>
  <si>
    <t>Celkové nezpůsobilé výdaje projektu</t>
  </si>
  <si>
    <t>aktivita 3.1.1 – Předcházení vzniku komunálních odpadů</t>
  </si>
  <si>
    <t xml:space="preserve">aktivita 3.1.2 – Předcházení vzniku průmyslových odpadů </t>
  </si>
  <si>
    <t xml:space="preserve">aktivita 3.2.1 – Výstavba a modernizace zařízení pro sběr, třídění a úpravu odpadů </t>
  </si>
  <si>
    <t>aktivita 3.2.2 – Výstavba a modernizace zařízení pro materiálové využití odpadů,</t>
  </si>
  <si>
    <t>aktivita 3.2.3 – Výstavba a modernizace zařízení na energetické využití odpadů a související infrastruktury</t>
  </si>
  <si>
    <t>aktivita 3.2.4 – Výstavba a modernizace zařízení pro nakládání s nebezpečnými odpady včetně zdravotnických odpadů</t>
  </si>
  <si>
    <t>aktivita 3.3.1 – Rekultivace starých skládek</t>
  </si>
  <si>
    <t>aktivita 3.4.1 – inventarizace kontaminovaných a potenciálně kontaminovaných míst, kategorizace priorit kontaminovaných míst podle závažnosti</t>
  </si>
  <si>
    <t>aktivita 3.4.2 – realizace průzkumných prací, analýzy rizikenergií</t>
  </si>
  <si>
    <t>aktivita 3.4.3 – sanace vážně kontaminovaných lokalit</t>
  </si>
  <si>
    <t>mimo Veřejnou podporu</t>
  </si>
  <si>
    <t>Regionální investiční podpora (článek 14)</t>
  </si>
  <si>
    <t>Investiční podpora pro malé a střední podniky (článek 17)</t>
  </si>
  <si>
    <t>Podpora pro podniky, které dosáhnou vyšší úrovně ochrany životního prostředí nad rámec norem EU nebo na zvýšení ochrany životního prostředí v případě absence norem EU (článek 36)</t>
  </si>
  <si>
    <t>Podpora na včasné přizpůsobení se normám Unie (článek 37)</t>
  </si>
  <si>
    <t>Investiční podpora na vysokoúčinnou kombinovanou výrobu tepla a elektrické energie (článek 40)</t>
  </si>
  <si>
    <t>Investiční podpora energie z obnovitelných zdrojů (článek 41)</t>
  </si>
  <si>
    <t>Investiční podpora na sanaci kontaminovaných lokalit (článek 45)</t>
  </si>
  <si>
    <t>Investiční podpora na energeticky účinné dálkové vytápění a chlazení (článek 46)</t>
  </si>
  <si>
    <t>Investiční podpora na recyklaci a opětovné využití odpadu (článek 47)</t>
  </si>
  <si>
    <t>Podpora na ekologické studie (článek 49)</t>
  </si>
  <si>
    <t>Podpora dle nařízení Komise (EU) č. 1407/2013 (de minimis)</t>
  </si>
  <si>
    <t>Podpora dle nařízení Komise (EU)  č. 360/2012</t>
  </si>
  <si>
    <t>KDYŽ(B2="ano";C6*0,22;KDYŽ(B2="ne";C6*0,05;"chyba"))</t>
  </si>
  <si>
    <t>nerelevantní</t>
  </si>
  <si>
    <t>velký podnik</t>
  </si>
  <si>
    <t>střední podnik</t>
  </si>
  <si>
    <t>malý podnik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</si>
</sst>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_K_č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Protection="1"/>
    <xf numFmtId="0" fontId="0" fillId="0" borderId="0" xfId="0" applyNumberFormat="1" applyAlignment="1" applyProtection="1">
      <alignment horizontal="center"/>
    </xf>
    <xf numFmtId="0" fontId="0" fillId="0" borderId="13" xfId="0" applyBorder="1" applyProtection="1"/>
    <xf numFmtId="0" fontId="0" fillId="0" borderId="15" xfId="0" applyBorder="1" applyProtection="1"/>
    <xf numFmtId="0" fontId="0" fillId="0" borderId="0" xfId="0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>
      <alignment wrapText="1"/>
    </xf>
    <xf numFmtId="49" fontId="0" fillId="0" borderId="0" xfId="0" applyNumberFormat="1" applyFill="1" applyBorder="1" applyProtection="1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/>
    <xf numFmtId="164" fontId="1" fillId="0" borderId="0" xfId="0" applyNumberFormat="1" applyFont="1" applyBorder="1" applyProtection="1"/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12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3" borderId="13" xfId="0" applyNumberFormat="1" applyFill="1" applyBorder="1" applyAlignment="1" applyProtection="1">
      <alignment horizontal="right"/>
    </xf>
    <xf numFmtId="165" fontId="0" fillId="0" borderId="13" xfId="0" applyNumberFormat="1" applyFill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11" xfId="0" applyNumberFormat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" xfId="0" applyNumberFormat="1" applyFill="1" applyBorder="1" applyAlignment="1" applyProtection="1">
      <alignment horizontal="right"/>
    </xf>
    <xf numFmtId="165" fontId="6" fillId="0" borderId="1" xfId="0" applyNumberFormat="1" applyFont="1" applyBorder="1" applyAlignment="1" applyProtection="1">
      <alignment horizontal="right"/>
    </xf>
    <xf numFmtId="0" fontId="0" fillId="0" borderId="0" xfId="0" applyAlignment="1"/>
    <xf numFmtId="0" fontId="10" fillId="0" borderId="0" xfId="0" applyFont="1" applyAlignment="1" applyProtection="1">
      <alignment vertical="center" wrapText="1"/>
    </xf>
    <xf numFmtId="164" fontId="1" fillId="0" borderId="4" xfId="0" applyNumberFormat="1" applyFont="1" applyBorder="1" applyAlignment="1" applyProtection="1">
      <alignment vertical="top"/>
    </xf>
    <xf numFmtId="164" fontId="1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>
      <alignment vertical="top"/>
    </xf>
    <xf numFmtId="0" fontId="1" fillId="0" borderId="5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NumberFormat="1" applyBorder="1" applyAlignment="1" applyProtection="1">
      <alignment vertical="top"/>
    </xf>
    <xf numFmtId="0" fontId="1" fillId="0" borderId="7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164" fontId="1" fillId="0" borderId="9" xfId="0" applyNumberFormat="1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165" fontId="0" fillId="3" borderId="5" xfId="0" applyNumberFormat="1" applyFill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165" fontId="0" fillId="3" borderId="10" xfId="0" applyNumberFormat="1" applyFill="1" applyBorder="1" applyAlignment="1" applyProtection="1">
      <alignment horizontal="right"/>
    </xf>
    <xf numFmtId="165" fontId="0" fillId="3" borderId="0" xfId="0" applyNumberFormat="1" applyFill="1" applyBorder="1" applyAlignment="1" applyProtection="1">
      <alignment horizontal="right"/>
    </xf>
    <xf numFmtId="165" fontId="0" fillId="3" borderId="6" xfId="0" applyNumberFormat="1" applyFill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6" xfId="0" applyNumberFormat="1" applyFill="1" applyBorder="1" applyAlignment="1" applyProtection="1">
      <alignment horizontal="right"/>
      <protection locked="0"/>
    </xf>
    <xf numFmtId="165" fontId="0" fillId="2" borderId="9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2" fillId="2" borderId="6" xfId="0" applyNumberFormat="1" applyFont="1" applyFill="1" applyBorder="1" applyAlignment="1" applyProtection="1">
      <alignment horizontal="right"/>
      <protection locked="0"/>
    </xf>
    <xf numFmtId="165" fontId="0" fillId="3" borderId="11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10" fontId="2" fillId="3" borderId="0" xfId="0" applyNumberFormat="1" applyFont="1" applyFill="1" applyAlignment="1" applyProtection="1">
      <alignment horizontal="left"/>
      <protection locked="0"/>
    </xf>
    <xf numFmtId="10" fontId="13" fillId="3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 horizontal="right"/>
    </xf>
    <xf numFmtId="165" fontId="0" fillId="0" borderId="5" xfId="0" applyNumberForma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3" fontId="6" fillId="0" borderId="13" xfId="0" applyNumberFormat="1" applyFont="1" applyBorder="1" applyAlignment="1" applyProtection="1">
      <alignment horizontal="center"/>
    </xf>
    <xf numFmtId="3" fontId="6" fillId="0" borderId="15" xfId="0" applyNumberFormat="1" applyFont="1" applyBorder="1" applyAlignment="1" applyProtection="1">
      <alignment horizontal="center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0" fillId="0" borderId="6" xfId="0" applyNumberForma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right"/>
    </xf>
    <xf numFmtId="165" fontId="0" fillId="0" borderId="14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right"/>
    </xf>
    <xf numFmtId="165" fontId="6" fillId="0" borderId="13" xfId="0" applyNumberFormat="1" applyFont="1" applyBorder="1" applyAlignment="1" applyProtection="1">
      <alignment horizontal="right"/>
    </xf>
    <xf numFmtId="165" fontId="6" fillId="0" borderId="14" xfId="0" applyNumberFormat="1" applyFont="1" applyBorder="1" applyAlignment="1" applyProtection="1">
      <alignment horizontal="right"/>
    </xf>
    <xf numFmtId="165" fontId="6" fillId="0" borderId="15" xfId="0" applyNumberFormat="1" applyFont="1" applyBorder="1" applyAlignment="1" applyProtection="1">
      <alignment horizontal="right"/>
    </xf>
    <xf numFmtId="3" fontId="0" fillId="0" borderId="13" xfId="0" applyNumberFormat="1" applyFill="1" applyBorder="1" applyAlignment="1" applyProtection="1">
      <alignment horizontal="center"/>
    </xf>
    <xf numFmtId="3" fontId="0" fillId="0" borderId="15" xfId="0" applyNumberFormat="1" applyFill="1" applyBorder="1" applyAlignment="1" applyProtection="1">
      <alignment horizontal="center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right"/>
    </xf>
    <xf numFmtId="165" fontId="0" fillId="0" borderId="8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0" borderId="13" xfId="0" applyNumberFormat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</xf>
    <xf numFmtId="10" fontId="2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28575</xdr:rowOff>
    </xdr:from>
    <xdr:to>
      <xdr:col>5</xdr:col>
      <xdr:colOff>28575</xdr:colOff>
      <xdr:row>9</xdr:row>
      <xdr:rowOff>257175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DPH v rámci projektu není způsobilé (žadatele je plátce a na předmět uplatní odpočet)</a:t>
          </a:r>
        </a:p>
      </xdr:txBody>
    </xdr:sp>
    <xdr:clientData fLocksWithSheet="0"/>
  </xdr:twoCellAnchor>
  <xdr:twoCellAnchor editAs="oneCell">
    <xdr:from>
      <xdr:col>7</xdr:col>
      <xdr:colOff>456080</xdr:colOff>
      <xdr:row>38</xdr:row>
      <xdr:rowOff>44637</xdr:rowOff>
    </xdr:from>
    <xdr:to>
      <xdr:col>10</xdr:col>
      <xdr:colOff>1057503</xdr:colOff>
      <xdr:row>38</xdr:row>
      <xdr:rowOff>730437</xdr:rowOff>
    </xdr:to>
    <xdr:pic>
      <xdr:nvPicPr>
        <xdr:cNvPr id="7" name="Obrázek 6" descr="http://olomouc.hnutiduha.cz/data/Loga/M%C5%BDP_log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345" y="10085108"/>
          <a:ext cx="364942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117102</xdr:colOff>
      <xdr:row>38</xdr:row>
      <xdr:rowOff>48184</xdr:rowOff>
    </xdr:from>
    <xdr:to>
      <xdr:col>4</xdr:col>
      <xdr:colOff>1053113</xdr:colOff>
      <xdr:row>38</xdr:row>
      <xdr:rowOff>810184</xdr:rowOff>
    </xdr:to>
    <xdr:pic>
      <xdr:nvPicPr>
        <xdr:cNvPr id="1136" name="Picture 112" descr="header-opzp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808" y="10088655"/>
          <a:ext cx="417451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257175</xdr:rowOff>
    </xdr:from>
    <xdr:to>
      <xdr:col>11</xdr:col>
      <xdr:colOff>152400</xdr:colOff>
      <xdr:row>8</xdr:row>
      <xdr:rowOff>9525</xdr:rowOff>
    </xdr:to>
    <xdr:sp macro="" textlink="">
      <xdr:nvSpPr>
        <xdr:cNvPr id="1264" name="Drop Down 240" hidden="1">
          <a:extLst>
            <a:ext uri="{63B3BB69-23CF-44E3-9099-C40C66FF867C}">
              <a14:compatExt xmlns:a14="http://schemas.microsoft.com/office/drawing/2010/main" spid="_x0000_s1264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5</xdr:row>
      <xdr:rowOff>400050</xdr:rowOff>
    </xdr:from>
    <xdr:to>
      <xdr:col>11</xdr:col>
      <xdr:colOff>152400</xdr:colOff>
      <xdr:row>6</xdr:row>
      <xdr:rowOff>266700</xdr:rowOff>
    </xdr:to>
    <xdr:sp macro="" textlink="">
      <xdr:nvSpPr>
        <xdr:cNvPr id="1265" name="Drop Down 241" hidden="1">
          <a:extLst>
            <a:ext uri="{63B3BB69-23CF-44E3-9099-C40C66FF867C}">
              <a14:compatExt xmlns:a14="http://schemas.microsoft.com/office/drawing/2010/main" spid="_x0000_s1265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8</xdr:row>
      <xdr:rowOff>0</xdr:rowOff>
    </xdr:from>
    <xdr:to>
      <xdr:col>11</xdr:col>
      <xdr:colOff>152400</xdr:colOff>
      <xdr:row>8</xdr:row>
      <xdr:rowOff>285750</xdr:rowOff>
    </xdr:to>
    <xdr:sp macro="" textlink="">
      <xdr:nvSpPr>
        <xdr:cNvPr id="1267" name="Drop Down 243" hidden="1">
          <a:extLst>
            <a:ext uri="{63B3BB69-23CF-44E3-9099-C40C66FF867C}">
              <a14:compatExt xmlns:a14="http://schemas.microsoft.com/office/drawing/2010/main" spid="_x0000_s1267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11</xdr:col>
      <xdr:colOff>22412</xdr:colOff>
      <xdr:row>0</xdr:row>
      <xdr:rowOff>291351</xdr:rowOff>
    </xdr:from>
    <xdr:to>
      <xdr:col>13</xdr:col>
      <xdr:colOff>705971</xdr:colOff>
      <xdr:row>3</xdr:row>
      <xdr:rowOff>145676</xdr:rowOff>
    </xdr:to>
    <xdr:pic>
      <xdr:nvPicPr>
        <xdr:cNvPr id="9" name="Obrázek 8" descr="Odpady a materiálové toky, ekologické zát&amp;ecaron;&amp;zcaron;e a rizik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49781"/>
        <a:stretch/>
      </xdr:blipFill>
      <xdr:spPr bwMode="auto">
        <a:xfrm>
          <a:off x="12057530" y="291351"/>
          <a:ext cx="1143000" cy="1210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2105025</xdr:colOff>
      <xdr:row>12</xdr:row>
      <xdr:rowOff>114300</xdr:rowOff>
    </xdr:from>
    <xdr:to>
      <xdr:col>5</xdr:col>
      <xdr:colOff>19050</xdr:colOff>
      <xdr:row>12</xdr:row>
      <xdr:rowOff>342900</xdr:rowOff>
    </xdr:to>
    <xdr:sp macro="" textlink="">
      <xdr:nvSpPr>
        <xdr:cNvPr id="1278" name="Check Box 254" hidden="1">
          <a:extLst>
            <a:ext uri="{63B3BB69-23CF-44E3-9099-C40C66FF867C}">
              <a14:compatExt xmlns:a14="http://schemas.microsoft.com/office/drawing/2010/main" spid="_x0000_s1278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40</xdr:row>
      <xdr:rowOff>38100</xdr:rowOff>
    </xdr:from>
    <xdr:to>
      <xdr:col>8</xdr:col>
      <xdr:colOff>142875</xdr:colOff>
      <xdr:row>41</xdr:row>
      <xdr:rowOff>104775</xdr:rowOff>
    </xdr:to>
    <xdr:sp macro="" textlink="">
      <xdr:nvSpPr>
        <xdr:cNvPr id="4100" name="Drop Down 4" descr="Seznam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N40"/>
  <sheetViews>
    <sheetView showGridLines="0" tabSelected="1" zoomScale="85" zoomScaleNormal="85" zoomScaleSheetLayoutView="100" workbookViewId="0" xr3:uid="{AEA406A1-0E4B-5B11-9CD5-51D6E497D94C}">
      <selection activeCell="B12" sqref="B12"/>
    </sheetView>
  </sheetViews>
  <sheetFormatPr defaultRowHeight="15"/>
  <cols>
    <col min="1" max="1" width="31.5703125" style="19" customWidth="1"/>
    <col min="2" max="2" width="15.140625" customWidth="1"/>
    <col min="3" max="3" width="16.7109375" customWidth="1"/>
    <col min="4" max="6" width="16.85546875" customWidth="1"/>
    <col min="7" max="7" width="2.28515625" customWidth="1"/>
    <col min="8" max="8" width="7" customWidth="1"/>
    <col min="9" max="9" width="16.85546875" customWidth="1"/>
    <col min="10" max="10" width="21.85546875" customWidth="1"/>
    <col min="11" max="11" width="18.5703125" customWidth="1"/>
    <col min="12" max="12" width="5.7109375" customWidth="1"/>
    <col min="13" max="13" width="1.140625" style="2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9.25" customHeight="1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</row>
    <row r="3" spans="1:14" ht="13.5" customHeight="1">
      <c r="A3" s="21" t="s">
        <v>1</v>
      </c>
      <c r="B3" s="118"/>
      <c r="C3" s="118"/>
      <c r="D3" s="118"/>
      <c r="E3" s="118"/>
      <c r="F3" s="118"/>
      <c r="G3" s="5"/>
      <c r="H3" s="7"/>
      <c r="I3" s="7" t="s">
        <v>2</v>
      </c>
      <c r="J3" s="5"/>
      <c r="K3" s="5"/>
      <c r="L3" s="5"/>
      <c r="M3" s="6"/>
      <c r="N3" s="5"/>
    </row>
    <row r="4" spans="1:14" ht="15" customHeight="1">
      <c r="A4" s="21" t="s">
        <v>3</v>
      </c>
      <c r="B4" s="118"/>
      <c r="C4" s="118"/>
      <c r="D4" s="118"/>
      <c r="E4" s="118"/>
      <c r="F4" s="118"/>
      <c r="G4" s="5"/>
      <c r="H4" s="8"/>
      <c r="I4" s="126" t="s">
        <v>4</v>
      </c>
      <c r="J4" s="127"/>
      <c r="K4" s="127"/>
      <c r="L4" s="127"/>
      <c r="M4" s="127"/>
      <c r="N4" s="127"/>
    </row>
    <row r="5" spans="1:14" ht="15" customHeight="1">
      <c r="A5" s="21"/>
      <c r="B5" s="5"/>
      <c r="C5" s="5"/>
      <c r="D5" s="5"/>
      <c r="E5" s="5"/>
      <c r="F5" s="5"/>
      <c r="G5" s="5"/>
      <c r="H5" s="7"/>
      <c r="I5" s="121" t="s">
        <v>5</v>
      </c>
      <c r="J5" s="121"/>
      <c r="K5" s="5"/>
      <c r="L5" s="5"/>
      <c r="M5" s="6"/>
      <c r="N5" s="5"/>
    </row>
    <row r="6" spans="1:14" ht="33" customHeight="1">
      <c r="A6" s="21" t="s">
        <v>6</v>
      </c>
      <c r="B6" s="20" t="s">
        <v>7</v>
      </c>
      <c r="C6" s="5"/>
      <c r="D6" s="5"/>
      <c r="E6" s="5"/>
      <c r="F6" s="5"/>
      <c r="G6" s="5"/>
      <c r="H6" s="5"/>
      <c r="I6" s="121"/>
      <c r="J6" s="121"/>
      <c r="K6" s="37"/>
      <c r="L6" s="37"/>
      <c r="M6" s="37"/>
      <c r="N6" s="37"/>
    </row>
    <row r="7" spans="1:14" ht="21.75" customHeight="1">
      <c r="A7" s="21" t="s">
        <v>8</v>
      </c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</row>
    <row r="8" spans="1:14" ht="21.75" customHeight="1">
      <c r="A8" s="21" t="s">
        <v>9</v>
      </c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</row>
    <row r="9" spans="1:14" ht="34.5" customHeight="1">
      <c r="A9" s="21" t="s">
        <v>10</v>
      </c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</row>
    <row r="10" spans="1:14" ht="21.75" customHeight="1">
      <c r="A10" s="21" t="s">
        <v>11</v>
      </c>
      <c r="B10" s="9"/>
      <c r="C10" s="5"/>
      <c r="D10" s="5"/>
      <c r="E10" s="5"/>
      <c r="F10" s="5"/>
      <c r="G10" s="5"/>
      <c r="H10" s="5"/>
      <c r="I10" s="121" t="s">
        <v>12</v>
      </c>
      <c r="J10" s="121"/>
      <c r="K10" s="37"/>
      <c r="L10" s="37"/>
      <c r="M10" s="37"/>
      <c r="N10" s="37"/>
    </row>
    <row r="11" spans="1:14" ht="17.25" customHeight="1">
      <c r="A11" s="21" t="s">
        <v>13</v>
      </c>
      <c r="B11" s="144"/>
      <c r="C11" s="144"/>
      <c r="D11" s="144"/>
      <c r="E11" s="144"/>
      <c r="F11" s="144"/>
      <c r="G11" s="5"/>
      <c r="H11" s="5"/>
      <c r="I11" s="121"/>
      <c r="J11" s="121"/>
      <c r="K11" s="37"/>
      <c r="L11" s="37"/>
      <c r="M11" s="37"/>
      <c r="N11" s="37"/>
    </row>
    <row r="12" spans="1:14" ht="17.25" customHeight="1">
      <c r="A12" s="145" t="s">
        <v>14</v>
      </c>
      <c r="B12" s="63"/>
      <c r="C12" s="63"/>
      <c r="D12" s="63"/>
      <c r="E12" s="63"/>
      <c r="F12" s="64" t="b">
        <v>0</v>
      </c>
      <c r="G12" s="5"/>
      <c r="H12" s="5"/>
      <c r="I12" s="121"/>
      <c r="J12" s="121"/>
      <c r="K12" s="37"/>
      <c r="L12" s="37"/>
      <c r="M12" s="37"/>
      <c r="N12" s="37"/>
    </row>
    <row r="13" spans="1:14" ht="29.25" customHeight="1">
      <c r="A13" s="145"/>
      <c r="B13" s="9"/>
      <c r="C13" s="5"/>
      <c r="D13" s="5"/>
      <c r="E13" s="5"/>
      <c r="F13" s="5"/>
      <c r="G13" s="5"/>
      <c r="H13" s="5"/>
      <c r="I13" s="121"/>
      <c r="J13" s="121"/>
      <c r="K13" s="37"/>
      <c r="L13" s="37"/>
      <c r="M13" s="37"/>
      <c r="N13" s="37"/>
    </row>
    <row r="14" spans="1:14" ht="53.25" customHeight="1" thickBot="1">
      <c r="A14" s="23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</row>
    <row r="15" spans="1:14" s="19" customFormat="1">
      <c r="A15" s="122" t="s">
        <v>16</v>
      </c>
      <c r="B15" s="123"/>
      <c r="C15" s="119" t="str">
        <f>IF(L20&gt;10000000,"6",IF(L20&gt;3000000,"7",IF(L20&gt;1000000,"8","10")))</f>
        <v>10</v>
      </c>
      <c r="D15" s="95" t="s">
        <v>17</v>
      </c>
      <c r="E15" s="95" t="s">
        <v>18</v>
      </c>
      <c r="F15" s="95" t="s">
        <v>19</v>
      </c>
      <c r="G15" s="128" t="s">
        <v>20</v>
      </c>
      <c r="H15" s="130"/>
      <c r="I15" s="134" t="s">
        <v>21</v>
      </c>
      <c r="J15" s="95" t="s">
        <v>22</v>
      </c>
      <c r="K15" s="95" t="s">
        <v>23</v>
      </c>
      <c r="L15" s="128" t="s">
        <v>24</v>
      </c>
      <c r="M15" s="129"/>
      <c r="N15" s="130"/>
    </row>
    <row r="16" spans="1:14" s="36" customFormat="1" ht="87.75" customHeight="1" thickBot="1">
      <c r="A16" s="124"/>
      <c r="B16" s="125"/>
      <c r="C16" s="120"/>
      <c r="D16" s="97"/>
      <c r="E16" s="97"/>
      <c r="F16" s="97"/>
      <c r="G16" s="131"/>
      <c r="H16" s="133"/>
      <c r="I16" s="135"/>
      <c r="J16" s="97"/>
      <c r="K16" s="97"/>
      <c r="L16" s="131"/>
      <c r="M16" s="132"/>
      <c r="N16" s="133"/>
    </row>
    <row r="17" spans="1:14">
      <c r="A17" s="96" t="s">
        <v>25</v>
      </c>
      <c r="B17" s="110" t="s">
        <v>26</v>
      </c>
      <c r="C17" s="111"/>
      <c r="D17" s="57"/>
      <c r="E17" s="57"/>
      <c r="F17" s="51">
        <f t="shared" ref="F17:F29" si="0">D17+E17</f>
        <v>0</v>
      </c>
      <c r="G17" s="71">
        <v>21</v>
      </c>
      <c r="H17" s="72"/>
      <c r="I17" s="65">
        <f>F17*(1+(G17/100))</f>
        <v>0</v>
      </c>
      <c r="J17" s="25">
        <v>0</v>
      </c>
      <c r="K17" s="52">
        <f>I17-L17</f>
        <v>0</v>
      </c>
      <c r="L17" s="74">
        <f>IF(List2!A43=TRUE,F17-J17,(F17-J17)*(1+(G17/100)))</f>
        <v>0</v>
      </c>
      <c r="M17" s="74"/>
      <c r="N17" s="75"/>
    </row>
    <row r="18" spans="1:14">
      <c r="A18" s="96"/>
      <c r="B18" s="110" t="s">
        <v>27</v>
      </c>
      <c r="C18" s="111"/>
      <c r="D18" s="57"/>
      <c r="E18" s="57"/>
      <c r="F18" s="51">
        <f t="shared" si="0"/>
        <v>0</v>
      </c>
      <c r="G18" s="71">
        <v>21</v>
      </c>
      <c r="H18" s="72"/>
      <c r="I18" s="66">
        <f t="shared" ref="I18:I29" si="1">F18*(1+(G18/100))</f>
        <v>0</v>
      </c>
      <c r="J18" s="25">
        <v>0</v>
      </c>
      <c r="K18" s="50">
        <f t="shared" ref="K18:K29" si="2">I18-L18</f>
        <v>0</v>
      </c>
      <c r="L18" s="73">
        <f>IF(List2!A43=TRUE,F18-J18,(F18-J18)*(1+(G18/100)))</f>
        <v>0</v>
      </c>
      <c r="M18" s="74"/>
      <c r="N18" s="75"/>
    </row>
    <row r="19" spans="1:14" ht="15.75" thickBot="1">
      <c r="A19" s="96"/>
      <c r="B19" s="108"/>
      <c r="C19" s="109"/>
      <c r="D19" s="26"/>
      <c r="E19" s="58"/>
      <c r="F19" s="53">
        <f t="shared" si="0"/>
        <v>0</v>
      </c>
      <c r="G19" s="84">
        <v>21</v>
      </c>
      <c r="H19" s="85"/>
      <c r="I19" s="32">
        <f t="shared" si="1"/>
        <v>0</v>
      </c>
      <c r="J19" s="25">
        <v>0</v>
      </c>
      <c r="K19" s="50">
        <f t="shared" si="2"/>
        <v>0</v>
      </c>
      <c r="L19" s="136">
        <f>IF(List2!A43=TRUE,F19-J19,(F19-J19)*(1+(G19/100)))</f>
        <v>0</v>
      </c>
      <c r="M19" s="137"/>
      <c r="N19" s="138"/>
    </row>
    <row r="20" spans="1:14" ht="15.75" thickBot="1">
      <c r="A20" s="96"/>
      <c r="B20" s="112" t="s">
        <v>28</v>
      </c>
      <c r="C20" s="113"/>
      <c r="D20" s="27">
        <f>SUM(D17:D19)</f>
        <v>0</v>
      </c>
      <c r="E20" s="27">
        <f>SUM(E17:E19)</f>
        <v>0</v>
      </c>
      <c r="F20" s="27">
        <f>SUM(F17:F19)</f>
        <v>0</v>
      </c>
      <c r="G20" s="142"/>
      <c r="H20" s="143"/>
      <c r="I20" s="27">
        <f>SUM(I17:I19)</f>
        <v>0</v>
      </c>
      <c r="J20" s="59">
        <f>SUM(J17:J19)</f>
        <v>0</v>
      </c>
      <c r="K20" s="34">
        <f>SUM(K17:K19)</f>
        <v>0</v>
      </c>
      <c r="L20" s="76">
        <f>SUM(L17:N19)</f>
        <v>0</v>
      </c>
      <c r="M20" s="77"/>
      <c r="N20" s="78"/>
    </row>
    <row r="21" spans="1:14">
      <c r="A21" s="96"/>
      <c r="B21" s="105" t="s">
        <v>29</v>
      </c>
      <c r="C21" s="116"/>
      <c r="D21" s="61"/>
      <c r="E21" s="62"/>
      <c r="F21" s="54">
        <f t="shared" ref="F21" si="3">D21+E21</f>
        <v>0</v>
      </c>
      <c r="G21" s="114">
        <v>21</v>
      </c>
      <c r="H21" s="115"/>
      <c r="I21" s="50">
        <f t="shared" ref="I21" si="4">F21*(1+(G21/100))</f>
        <v>0</v>
      </c>
      <c r="J21" s="61">
        <v>0</v>
      </c>
      <c r="K21" s="50">
        <f t="shared" ref="K21" si="5">I21-L21</f>
        <v>0</v>
      </c>
      <c r="L21" s="139">
        <f>IF(List2!A43=TRUE,IF((F21-J21)&gt;(L20*(20/100)),(L20*(20/100)),(F21-J21)),IF((F21-J21)*(1+(G21/100))&gt;(L20*(20/100)),(L20*(20/100)),(F21-J21)*(1+(G21/100))))</f>
        <v>0</v>
      </c>
      <c r="M21" s="140"/>
      <c r="N21" s="141"/>
    </row>
    <row r="22" spans="1:14">
      <c r="A22" s="96"/>
      <c r="B22" s="110" t="s">
        <v>30</v>
      </c>
      <c r="C22" s="111"/>
      <c r="D22" s="25"/>
      <c r="E22" s="57"/>
      <c r="F22" s="54">
        <f t="shared" ref="F22" si="6">D22+E22</f>
        <v>0</v>
      </c>
      <c r="G22" s="71">
        <v>0</v>
      </c>
      <c r="H22" s="72"/>
      <c r="I22" s="66">
        <f t="shared" ref="I22" si="7">F22*(1+(G22/100))</f>
        <v>0</v>
      </c>
      <c r="J22" s="25">
        <v>0</v>
      </c>
      <c r="K22" s="50">
        <f t="shared" si="2"/>
        <v>0</v>
      </c>
      <c r="L22" s="73">
        <f>IF(List2!A43=TRUE,(IF(List2!B2=10,0,IF((F22-J22)&gt;((L20*(10/100))),((L20*(10/100))),(F22-J22)))),(IF(List2!B2=10,0,IF((F22-J22)*(1+(G22/100))&gt;((L20*(10/100))),((L20*(10/100))),(F22-J22)*(1+(G22/100))))))</f>
        <v>0</v>
      </c>
      <c r="M22" s="74"/>
      <c r="N22" s="75"/>
    </row>
    <row r="23" spans="1:14" ht="15.75" thickBot="1">
      <c r="A23" s="97"/>
      <c r="B23" s="106" t="s">
        <v>31</v>
      </c>
      <c r="C23" s="107"/>
      <c r="D23" s="26"/>
      <c r="E23" s="26"/>
      <c r="F23" s="55">
        <f t="shared" si="0"/>
        <v>0</v>
      </c>
      <c r="G23" s="84">
        <v>21</v>
      </c>
      <c r="H23" s="85"/>
      <c r="I23" s="33">
        <f t="shared" si="1"/>
        <v>0</v>
      </c>
      <c r="J23" s="26">
        <v>0</v>
      </c>
      <c r="K23" s="55">
        <f t="shared" si="2"/>
        <v>0</v>
      </c>
      <c r="L23" s="136">
        <f>IF(List2!A43=TRUE,(F23-J23),(F23-J23)*(1+(G23/100)))</f>
        <v>0</v>
      </c>
      <c r="M23" s="137"/>
      <c r="N23" s="138"/>
    </row>
    <row r="24" spans="1:14">
      <c r="A24" s="95" t="s">
        <v>32</v>
      </c>
      <c r="B24" s="105" t="s">
        <v>33</v>
      </c>
      <c r="C24" s="101"/>
      <c r="D24" s="60"/>
      <c r="E24" s="60"/>
      <c r="F24" s="56">
        <f t="shared" si="0"/>
        <v>0</v>
      </c>
      <c r="G24" s="146">
        <v>21</v>
      </c>
      <c r="H24" s="147"/>
      <c r="I24" s="31">
        <f t="shared" si="1"/>
        <v>0</v>
      </c>
      <c r="J24" s="28">
        <v>0</v>
      </c>
      <c r="K24" s="50">
        <f t="shared" si="2"/>
        <v>0</v>
      </c>
      <c r="L24" s="73">
        <f>IF(List2!A43=TRUE,IF((F24-J24)&gt;(L20*(C15/100)),(L20*(C15/100)),(F24-J24)),IF((F24-J24)*(1+(G24/100))&gt;(L20*(C15/100)),(L20*(C15/100)),(F24-J24)*(1+(G24/100))))</f>
        <v>0</v>
      </c>
      <c r="M24" s="74"/>
      <c r="N24" s="75"/>
    </row>
    <row r="25" spans="1:14">
      <c r="A25" s="96"/>
      <c r="B25" s="100" t="s">
        <v>34</v>
      </c>
      <c r="C25" s="101"/>
      <c r="D25" s="60"/>
      <c r="E25" s="60"/>
      <c r="F25" s="50">
        <f t="shared" si="0"/>
        <v>0</v>
      </c>
      <c r="G25" s="71">
        <v>21</v>
      </c>
      <c r="H25" s="72"/>
      <c r="I25" s="32">
        <f t="shared" si="1"/>
        <v>0</v>
      </c>
      <c r="J25" s="28">
        <v>0</v>
      </c>
      <c r="K25" s="50">
        <f t="shared" si="2"/>
        <v>0</v>
      </c>
      <c r="L25" s="73">
        <f>IF(List2!A43=TRUE,IF((F25-J25)&gt;((L20*(C15/100))-L24),((L20*(C15/100))-L24),(F25-J25)),IF((F25-J25)*(1+(G25/100))&gt;((L20*(C15/100))-L24),((L20*(C15/100))-L24),(F25-J25)*(1+(G25/100))))</f>
        <v>0</v>
      </c>
      <c r="M25" s="74"/>
      <c r="N25" s="75"/>
    </row>
    <row r="26" spans="1:14">
      <c r="A26" s="96"/>
      <c r="B26" s="100" t="s">
        <v>35</v>
      </c>
      <c r="C26" s="101"/>
      <c r="D26" s="60"/>
      <c r="E26" s="60"/>
      <c r="F26" s="50">
        <f t="shared" si="0"/>
        <v>0</v>
      </c>
      <c r="G26" s="71">
        <v>21</v>
      </c>
      <c r="H26" s="72"/>
      <c r="I26" s="32">
        <f t="shared" si="1"/>
        <v>0</v>
      </c>
      <c r="J26" s="28">
        <v>0</v>
      </c>
      <c r="K26" s="50">
        <f t="shared" si="2"/>
        <v>0</v>
      </c>
      <c r="L26" s="73">
        <f>IF(List2!A43=TRUE,IF((F26-J26)&gt;((L20*(C15/100))-L24-L25),((L20*(C15/100))-L24-L25),(F26-J26)),IF((F26-J26)*(1+(G26/100))&gt;((L20*(C15/100))-L24-L25),((L20*(C15/100))-L24-L25),(F26-J26)*(1+(G26/100))))</f>
        <v>0</v>
      </c>
      <c r="M26" s="74"/>
      <c r="N26" s="75"/>
    </row>
    <row r="27" spans="1:14">
      <c r="A27" s="96"/>
      <c r="B27" s="100" t="s">
        <v>36</v>
      </c>
      <c r="C27" s="101"/>
      <c r="D27" s="60"/>
      <c r="E27" s="60"/>
      <c r="F27" s="50">
        <f t="shared" si="0"/>
        <v>0</v>
      </c>
      <c r="G27" s="71">
        <v>21</v>
      </c>
      <c r="H27" s="72"/>
      <c r="I27" s="32">
        <f t="shared" si="1"/>
        <v>0</v>
      </c>
      <c r="J27" s="28">
        <v>0</v>
      </c>
      <c r="K27" s="50">
        <f t="shared" si="2"/>
        <v>0</v>
      </c>
      <c r="L27" s="73">
        <f>IF(List2!A43=TRUE,IF((F27-J27)&gt;30000,IF(((L20*(C15/100))-L24-L25-L26)&gt;(30000),(30000),((L20*(C15/100))-L24-L25-L26)),IF((F27-J27)*(1+(G27/100))&gt;((L20*(C15/100))-L24-L25-L26),((L20*(C15/100))-L24-L25-L26),(F27-J27))),IF((F27-J27)&gt;30000,IF(((L20*(C15/100))-L24-L25-L26)&gt;(30000*(1+(G27/100))),(30000*(1+(G27/100))),((L20*(C15/100))-L24-L25-L26)),IF((F27-J27)*(1+(G27/100))&gt;((L20*(C15/100))-L24-L25-L26),((L20*(C15/100))-L24-L25-L26),(F27-J27)*(1+(G27/100)))))</f>
        <v>0</v>
      </c>
      <c r="M27" s="74"/>
      <c r="N27" s="75"/>
    </row>
    <row r="28" spans="1:14">
      <c r="A28" s="96"/>
      <c r="B28" s="100" t="s">
        <v>37</v>
      </c>
      <c r="C28" s="101"/>
      <c r="D28" s="60"/>
      <c r="E28" s="60"/>
      <c r="F28" s="50">
        <f t="shared" si="0"/>
        <v>0</v>
      </c>
      <c r="G28" s="71">
        <v>21</v>
      </c>
      <c r="H28" s="72"/>
      <c r="I28" s="32">
        <f t="shared" si="1"/>
        <v>0</v>
      </c>
      <c r="J28" s="28">
        <v>0</v>
      </c>
      <c r="K28" s="50">
        <f t="shared" si="2"/>
        <v>0</v>
      </c>
      <c r="L28" s="73">
        <f>IF(List2!A43=TRUE,IF((F28-J28)&gt;((L20*(C15/100))-L24-L25-L26-L27),((L20*(C15/100))-L24-L25-L26-L27),(F28-J28)),IF((F28-J28)*(1+(G28/100))&gt;((L20*(C15/100))-L24-L25-L26-L27),((L20*(C15/100))-L24-L25-L26-L27),(F28-J28)*(1+(G28/100))))</f>
        <v>0</v>
      </c>
      <c r="M28" s="74"/>
      <c r="N28" s="75"/>
    </row>
    <row r="29" spans="1:14" ht="15.75" thickBot="1">
      <c r="A29" s="96"/>
      <c r="B29" s="98"/>
      <c r="C29" s="99"/>
      <c r="D29" s="60"/>
      <c r="E29" s="60"/>
      <c r="F29" s="50">
        <f t="shared" si="0"/>
        <v>0</v>
      </c>
      <c r="G29" s="84">
        <v>21</v>
      </c>
      <c r="H29" s="85"/>
      <c r="I29" s="32">
        <f t="shared" si="1"/>
        <v>0</v>
      </c>
      <c r="J29" s="28">
        <v>0</v>
      </c>
      <c r="K29" s="50">
        <f t="shared" si="2"/>
        <v>0</v>
      </c>
      <c r="L29" s="73">
        <f>IF(List2!A43=TRUE,IF((F29-J29)&gt;((L20*(C15/100))-L24-L25-L26-L27-L28),((L20*(C15/100))-L24-L25-L26-L27-L28),(F29-J29)),IF((F29-J29)*(1+(G29/100))&gt;((L20*(C15/100))-L24-L25-L26-L27-L28),((L20*(C15/100))-L24-L25-L26-L27-L28),(F29-J29)*(1+(G29/100))))</f>
        <v>0</v>
      </c>
      <c r="M29" s="74"/>
      <c r="N29" s="75"/>
    </row>
    <row r="30" spans="1:14" ht="15.75" thickBot="1">
      <c r="A30" s="97"/>
      <c r="B30" s="10" t="s">
        <v>38</v>
      </c>
      <c r="C30" s="11"/>
      <c r="D30" s="29">
        <f t="shared" ref="D30:E30" si="8">SUM(D24:D29)</f>
        <v>0</v>
      </c>
      <c r="E30" s="29">
        <f t="shared" si="8"/>
        <v>0</v>
      </c>
      <c r="F30" s="29">
        <f>SUM(F24:F29)</f>
        <v>0</v>
      </c>
      <c r="G30" s="82"/>
      <c r="H30" s="83"/>
      <c r="I30" s="27">
        <f>SUM(I24:I29)</f>
        <v>0</v>
      </c>
      <c r="J30" s="30">
        <f>SUM(J24:J29)</f>
        <v>0</v>
      </c>
      <c r="K30" s="30">
        <f>SUM(K24:K29)</f>
        <v>0</v>
      </c>
      <c r="L30" s="76">
        <f>SUM(L24:N29)</f>
        <v>0</v>
      </c>
      <c r="M30" s="77"/>
      <c r="N30" s="78"/>
    </row>
    <row r="31" spans="1:14" s="2" customFormat="1" ht="15.75" thickBot="1">
      <c r="A31" s="102" t="s">
        <v>39</v>
      </c>
      <c r="B31" s="103"/>
      <c r="C31" s="104"/>
      <c r="D31" s="35">
        <f t="shared" ref="D31:E31" si="9">D30+D23+D20+D22</f>
        <v>0</v>
      </c>
      <c r="E31" s="35">
        <f t="shared" si="9"/>
        <v>0</v>
      </c>
      <c r="F31" s="35">
        <f>F30+F23+F20+F22</f>
        <v>0</v>
      </c>
      <c r="G31" s="69"/>
      <c r="H31" s="70"/>
      <c r="I31" s="35">
        <f>I30+I23+I20+I22</f>
        <v>0</v>
      </c>
      <c r="J31" s="35">
        <f>J30+J23+J20+J22</f>
        <v>0</v>
      </c>
      <c r="K31" s="35">
        <f>K30+K23+K20+K22</f>
        <v>0</v>
      </c>
      <c r="L31" s="79">
        <f>L20+L23+L30+L22</f>
        <v>0</v>
      </c>
      <c r="M31" s="80"/>
      <c r="N31" s="81"/>
    </row>
    <row r="32" spans="1:14" ht="34.5" customHeight="1" thickBot="1">
      <c r="A32" s="1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</row>
    <row r="33" spans="1:14" ht="18" customHeight="1">
      <c r="A33" s="17"/>
      <c r="B33" s="5"/>
      <c r="C33" s="5"/>
      <c r="D33" s="24"/>
      <c r="E33" s="24"/>
      <c r="F33" s="12"/>
      <c r="G33" s="92" t="s">
        <v>40</v>
      </c>
      <c r="H33" s="93"/>
      <c r="I33" s="93"/>
      <c r="J33" s="93"/>
      <c r="K33" s="93"/>
      <c r="L33" s="93"/>
      <c r="M33" s="93"/>
      <c r="N33" s="94"/>
    </row>
    <row r="34" spans="1:14" ht="23.25" customHeight="1" thickBot="1">
      <c r="A34" s="17"/>
      <c r="B34" s="5"/>
      <c r="C34" s="5"/>
      <c r="D34" s="24"/>
      <c r="E34" s="24"/>
      <c r="F34" s="12"/>
      <c r="G34" s="86"/>
      <c r="H34" s="87"/>
      <c r="I34" s="87"/>
      <c r="J34" s="87"/>
      <c r="K34" s="87"/>
      <c r="L34" s="87"/>
      <c r="M34" s="87"/>
      <c r="N34" s="88"/>
    </row>
    <row r="35" spans="1:14" s="41" customFormat="1" ht="21" customHeight="1">
      <c r="A35" s="67" t="s">
        <v>41</v>
      </c>
      <c r="B35" s="68"/>
      <c r="C35" s="38">
        <f>I31</f>
        <v>0</v>
      </c>
      <c r="D35" s="39"/>
      <c r="E35" s="39"/>
      <c r="F35" s="40"/>
      <c r="G35" s="86"/>
      <c r="H35" s="87"/>
      <c r="I35" s="87"/>
      <c r="J35" s="87"/>
      <c r="K35" s="87"/>
      <c r="L35" s="87"/>
      <c r="M35" s="87"/>
      <c r="N35" s="88"/>
    </row>
    <row r="36" spans="1:14" s="41" customFormat="1" ht="21" customHeight="1">
      <c r="A36" s="42" t="s">
        <v>42</v>
      </c>
      <c r="B36" s="43"/>
      <c r="C36" s="44">
        <f>L31</f>
        <v>0</v>
      </c>
      <c r="D36" s="40"/>
      <c r="E36" s="40"/>
      <c r="F36" s="45"/>
      <c r="G36" s="86"/>
      <c r="H36" s="87"/>
      <c r="I36" s="87"/>
      <c r="J36" s="87"/>
      <c r="K36" s="87"/>
      <c r="L36" s="87"/>
      <c r="M36" s="87"/>
      <c r="N36" s="88"/>
    </row>
    <row r="37" spans="1:14" s="41" customFormat="1" ht="21" customHeight="1" thickBot="1">
      <c r="A37" s="46" t="s">
        <v>43</v>
      </c>
      <c r="B37" s="47"/>
      <c r="C37" s="48">
        <f>C35-C36</f>
        <v>0</v>
      </c>
      <c r="D37" s="49"/>
      <c r="E37" s="49"/>
      <c r="F37" s="49"/>
      <c r="G37" s="89"/>
      <c r="H37" s="90"/>
      <c r="I37" s="90"/>
      <c r="J37" s="90"/>
      <c r="K37" s="90"/>
      <c r="L37" s="90"/>
      <c r="M37" s="90"/>
      <c r="N37" s="91"/>
    </row>
    <row r="38" spans="1:14" ht="36.75" customHeight="1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</row>
    <row r="39" spans="1:14" ht="67.5" customHeight="1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5"/>
    </row>
    <row r="40" spans="1:14">
      <c r="A40" s="1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5"/>
    </row>
  </sheetData>
  <sheetProtection algorithmName="SHA-512" hashValue="mMndjSA3GmHG23HhaOo5WHiNfjzKN0MAN05MS5CEEbT207hdEXlMhWEvZdM3pExzLG1r9bhUOyHCXdLPcIYnIg==" saltValue="mF59RFQjtJBq0ERYc3sWxw==" spinCount="100000" sheet="1" objects="1" scenarios="1" selectLockedCells="1"/>
  <mergeCells count="67">
    <mergeCell ref="B11:F11"/>
    <mergeCell ref="A12:A13"/>
    <mergeCell ref="G17:H17"/>
    <mergeCell ref="G19:H19"/>
    <mergeCell ref="G24:H24"/>
    <mergeCell ref="F15:F16"/>
    <mergeCell ref="G15:H16"/>
    <mergeCell ref="I15:I16"/>
    <mergeCell ref="L23:N23"/>
    <mergeCell ref="B22:C22"/>
    <mergeCell ref="L20:N20"/>
    <mergeCell ref="L17:N17"/>
    <mergeCell ref="L19:N19"/>
    <mergeCell ref="L18:N18"/>
    <mergeCell ref="L21:N21"/>
    <mergeCell ref="L22:N22"/>
    <mergeCell ref="G23:H23"/>
    <mergeCell ref="G18:H18"/>
    <mergeCell ref="G20:H20"/>
    <mergeCell ref="B18:C18"/>
    <mergeCell ref="G21:H21"/>
    <mergeCell ref="B21:C21"/>
    <mergeCell ref="G22:H22"/>
    <mergeCell ref="A1:N1"/>
    <mergeCell ref="B3:F3"/>
    <mergeCell ref="B4:F4"/>
    <mergeCell ref="C15:C16"/>
    <mergeCell ref="I5:J6"/>
    <mergeCell ref="I10:J13"/>
    <mergeCell ref="A15:B16"/>
    <mergeCell ref="K15:K16"/>
    <mergeCell ref="I4:N4"/>
    <mergeCell ref="D15:D16"/>
    <mergeCell ref="E15:E16"/>
    <mergeCell ref="L15:N16"/>
    <mergeCell ref="J15:J16"/>
    <mergeCell ref="A31:C31"/>
    <mergeCell ref="A17:A23"/>
    <mergeCell ref="B24:C24"/>
    <mergeCell ref="B23:C23"/>
    <mergeCell ref="B19:C19"/>
    <mergeCell ref="B17:C17"/>
    <mergeCell ref="B20:C20"/>
    <mergeCell ref="B28:C28"/>
    <mergeCell ref="B25:C25"/>
    <mergeCell ref="B26:C26"/>
    <mergeCell ref="L25:N25"/>
    <mergeCell ref="L26:N26"/>
    <mergeCell ref="G25:H25"/>
    <mergeCell ref="G26:H26"/>
    <mergeCell ref="B27:C27"/>
    <mergeCell ref="A35:B35"/>
    <mergeCell ref="G31:H31"/>
    <mergeCell ref="G27:H27"/>
    <mergeCell ref="L28:N28"/>
    <mergeCell ref="L30:N30"/>
    <mergeCell ref="L31:N31"/>
    <mergeCell ref="L27:N27"/>
    <mergeCell ref="G28:H28"/>
    <mergeCell ref="G30:H30"/>
    <mergeCell ref="L29:N29"/>
    <mergeCell ref="G29:H29"/>
    <mergeCell ref="G34:N37"/>
    <mergeCell ref="G33:N33"/>
    <mergeCell ref="A24:A30"/>
    <mergeCell ref="B29:C29"/>
    <mergeCell ref="L24:N24"/>
  </mergeCells>
  <conditionalFormatting sqref="D24:E24">
    <cfRule type="expression" dxfId="4" priority="8">
      <formula>$B$7=1</formula>
    </cfRule>
  </conditionalFormatting>
  <conditionalFormatting sqref="D26:E26">
    <cfRule type="expression" dxfId="3" priority="6">
      <formula>$B$7=10</formula>
    </cfRule>
  </conditionalFormatting>
  <conditionalFormatting sqref="D25:E25">
    <cfRule type="expression" dxfId="2" priority="4">
      <formula>$B$7=10</formula>
    </cfRule>
    <cfRule type="expression" dxfId="1" priority="5">
      <formula>$B$7=1</formula>
    </cfRule>
  </conditionalFormatting>
  <printOptions horizontalCentered="1" verticalCentered="1"/>
  <pageMargins left="0" right="0" top="0" bottom="0" header="0" footer="0"/>
  <pageSetup paperSize="9" scale="60" fitToWidth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7BF38CE-68DE-4C6C-9BA8-BB34E4E3C46F}">
            <xm:f>List2!$B$2=10</xm:f>
            <x14:dxf>
              <fill>
                <patternFill>
                  <bgColor theme="6" tint="0.59996337778862885"/>
                </patternFill>
              </fill>
            </x14:dxf>
          </x14:cfRule>
          <xm:sqref>D21:E21 G21:H21 J21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59"/>
  <sheetViews>
    <sheetView topLeftCell="A31" workbookViewId="0" xr3:uid="{958C4451-9541-5A59-BF78-D2F731DF1C81}">
      <selection activeCell="B34" sqref="B34"/>
    </sheetView>
  </sheetViews>
  <sheetFormatPr defaultRowHeight="15"/>
  <cols>
    <col min="1" max="1" width="11.28515625" customWidth="1"/>
    <col min="2" max="2" width="63.85546875" style="19" customWidth="1"/>
    <col min="3" max="3" width="92.5703125" customWidth="1"/>
    <col min="4" max="4" width="18.42578125" customWidth="1"/>
    <col min="5" max="5" width="15.42578125" customWidth="1"/>
    <col min="7" max="7" width="10.85546875" bestFit="1" customWidth="1"/>
  </cols>
  <sheetData>
    <row r="1" spans="1:9">
      <c r="A1" s="12"/>
      <c r="B1" s="18"/>
      <c r="C1" s="13"/>
      <c r="D1" s="13"/>
      <c r="E1" s="13"/>
      <c r="F1" s="12"/>
      <c r="G1" s="12"/>
      <c r="H1" s="12"/>
      <c r="I1" s="1"/>
    </row>
    <row r="2" spans="1:9" ht="27.75" customHeight="1">
      <c r="A2" s="12"/>
      <c r="B2" s="18">
        <v>1</v>
      </c>
      <c r="C2" s="14" t="s">
        <v>44</v>
      </c>
      <c r="D2" s="13"/>
      <c r="E2" s="13"/>
      <c r="F2" s="12"/>
      <c r="G2" s="12"/>
      <c r="H2" s="12"/>
      <c r="I2" s="1"/>
    </row>
    <row r="3" spans="1:9" ht="27.75" customHeight="1">
      <c r="A3" s="13"/>
      <c r="B3" s="14"/>
      <c r="C3" s="14" t="s">
        <v>45</v>
      </c>
      <c r="D3" s="13"/>
      <c r="E3" s="13"/>
      <c r="F3" s="12"/>
      <c r="G3" s="12"/>
      <c r="H3" s="12"/>
      <c r="I3" s="1"/>
    </row>
    <row r="4" spans="1:9" ht="27.75" customHeight="1">
      <c r="A4" s="13"/>
      <c r="B4" s="14"/>
      <c r="C4" s="14" t="s">
        <v>46</v>
      </c>
      <c r="D4" s="13"/>
      <c r="E4" s="13"/>
      <c r="F4" s="12"/>
      <c r="G4" s="12"/>
      <c r="H4" s="12"/>
      <c r="I4" s="1"/>
    </row>
    <row r="5" spans="1:9" ht="27.75" customHeight="1">
      <c r="A5" s="13"/>
      <c r="B5" s="14"/>
      <c r="C5" s="14" t="s">
        <v>47</v>
      </c>
      <c r="D5" s="13"/>
      <c r="E5" s="13"/>
      <c r="F5" s="12"/>
      <c r="G5" s="12"/>
      <c r="H5" s="12"/>
      <c r="I5" s="1"/>
    </row>
    <row r="6" spans="1:9" ht="27.75" customHeight="1">
      <c r="A6" s="13"/>
      <c r="B6" s="14"/>
      <c r="C6" s="14" t="s">
        <v>48</v>
      </c>
      <c r="D6" s="13"/>
      <c r="E6" s="13"/>
      <c r="F6" s="12"/>
      <c r="G6" s="12"/>
      <c r="H6" s="12"/>
      <c r="I6" s="1"/>
    </row>
    <row r="7" spans="1:9" ht="27.75" customHeight="1">
      <c r="A7" s="13"/>
      <c r="B7" s="14"/>
      <c r="C7" s="14" t="s">
        <v>49</v>
      </c>
      <c r="D7" s="13"/>
      <c r="E7" s="13"/>
      <c r="F7" s="12"/>
      <c r="G7" s="12"/>
      <c r="H7" s="12"/>
      <c r="I7" s="1"/>
    </row>
    <row r="8" spans="1:9" ht="27.75" customHeight="1">
      <c r="A8" s="13"/>
      <c r="B8" s="14"/>
      <c r="C8" s="14" t="s">
        <v>50</v>
      </c>
      <c r="D8" s="13"/>
      <c r="E8" s="13"/>
      <c r="F8" s="12"/>
      <c r="G8" s="12"/>
      <c r="H8" s="12"/>
      <c r="I8" s="1"/>
    </row>
    <row r="9" spans="1:9" ht="27.75" customHeight="1">
      <c r="A9" s="13"/>
      <c r="B9" s="14"/>
      <c r="C9" s="14" t="s">
        <v>51</v>
      </c>
      <c r="D9" s="13"/>
      <c r="E9" s="13"/>
      <c r="F9" s="12"/>
      <c r="G9" s="12"/>
      <c r="H9" s="12"/>
      <c r="I9" s="1"/>
    </row>
    <row r="10" spans="1:9" ht="27.75" customHeight="1">
      <c r="A10" s="13"/>
      <c r="B10" s="14"/>
      <c r="C10" s="14" t="s">
        <v>52</v>
      </c>
      <c r="D10" s="13"/>
      <c r="E10" s="13"/>
      <c r="F10" s="12"/>
      <c r="G10" s="12"/>
      <c r="H10" s="12"/>
      <c r="I10" s="1"/>
    </row>
    <row r="11" spans="1:9">
      <c r="A11" s="13"/>
      <c r="B11" s="14"/>
      <c r="C11" s="14" t="s">
        <v>53</v>
      </c>
      <c r="D11" s="13"/>
      <c r="E11" s="13"/>
      <c r="F11" s="12"/>
      <c r="G11" s="12"/>
      <c r="H11" s="12"/>
      <c r="I11" s="1"/>
    </row>
    <row r="12" spans="1:9">
      <c r="A12" s="13"/>
      <c r="B12" s="14"/>
      <c r="C12" s="13"/>
      <c r="D12" s="13"/>
      <c r="E12" s="13"/>
      <c r="F12" s="5"/>
      <c r="G12" s="5"/>
      <c r="H12" s="5"/>
    </row>
    <row r="13" spans="1:9">
      <c r="A13" s="13"/>
      <c r="B13" s="14"/>
      <c r="C13" s="13"/>
      <c r="D13" s="13"/>
      <c r="E13" s="13"/>
      <c r="F13" s="5"/>
      <c r="G13" s="5"/>
      <c r="H13" s="5"/>
    </row>
    <row r="14" spans="1:9">
      <c r="A14" s="13"/>
      <c r="B14" s="14"/>
      <c r="C14" s="13"/>
      <c r="D14" s="13"/>
      <c r="E14" s="13"/>
      <c r="F14" s="5"/>
      <c r="G14" s="5"/>
      <c r="H14" s="5"/>
    </row>
    <row r="15" spans="1:9">
      <c r="A15" s="13"/>
      <c r="B15" s="14"/>
      <c r="C15" s="13"/>
      <c r="D15" s="13"/>
      <c r="E15" s="13"/>
      <c r="F15" s="5"/>
      <c r="G15" s="5"/>
      <c r="H15" s="5"/>
    </row>
    <row r="16" spans="1:9">
      <c r="A16" s="13"/>
      <c r="B16" s="14"/>
      <c r="C16" s="13"/>
      <c r="D16" s="13"/>
      <c r="E16" s="13"/>
      <c r="F16" s="5"/>
      <c r="G16" s="5"/>
      <c r="H16" s="5"/>
    </row>
    <row r="17" spans="1:8">
      <c r="A17" s="13"/>
      <c r="B17" s="14"/>
      <c r="C17" s="13"/>
      <c r="D17" s="13"/>
      <c r="E17" s="13"/>
      <c r="F17" s="5"/>
      <c r="G17" s="5"/>
      <c r="H17" s="5"/>
    </row>
    <row r="18" spans="1:8">
      <c r="A18" s="13"/>
      <c r="B18" s="14"/>
      <c r="C18" s="13"/>
      <c r="D18" s="13"/>
      <c r="E18" s="13"/>
      <c r="F18" s="5"/>
      <c r="G18" s="5"/>
      <c r="H18" s="5"/>
    </row>
    <row r="19" spans="1:8">
      <c r="A19" s="5"/>
      <c r="B19" s="17"/>
      <c r="C19" s="5"/>
      <c r="D19" s="5"/>
      <c r="E19" s="5"/>
      <c r="F19" s="5"/>
      <c r="G19" s="5"/>
      <c r="H19" s="5"/>
    </row>
    <row r="20" spans="1:8">
      <c r="A20" s="15"/>
      <c r="B20" s="17"/>
      <c r="C20" s="5"/>
      <c r="D20" s="5"/>
      <c r="E20" s="5"/>
      <c r="F20" s="5"/>
      <c r="G20" s="5"/>
      <c r="H20" s="5"/>
    </row>
    <row r="21" spans="1:8">
      <c r="A21" s="15"/>
      <c r="B21" s="17"/>
      <c r="C21" s="5"/>
      <c r="D21" s="5"/>
      <c r="E21" s="5"/>
      <c r="F21" s="5"/>
      <c r="G21" s="5"/>
      <c r="H21" s="5"/>
    </row>
    <row r="22" spans="1:8">
      <c r="A22" s="15">
        <v>2</v>
      </c>
      <c r="B22" s="22" t="s">
        <v>54</v>
      </c>
      <c r="C22" s="5"/>
      <c r="D22" s="5"/>
      <c r="E22" s="5"/>
      <c r="F22" s="5"/>
      <c r="G22" s="5"/>
      <c r="H22" s="5"/>
    </row>
    <row r="23" spans="1:8">
      <c r="A23" s="5"/>
      <c r="B23" s="22" t="s">
        <v>55</v>
      </c>
      <c r="C23" s="5"/>
      <c r="D23" s="5"/>
      <c r="E23" s="5"/>
      <c r="F23" s="5"/>
      <c r="G23" s="5"/>
      <c r="H23" s="5"/>
    </row>
    <row r="24" spans="1:8">
      <c r="A24" s="5"/>
      <c r="B24" s="22" t="s">
        <v>56</v>
      </c>
      <c r="C24" s="5"/>
      <c r="D24" s="5"/>
      <c r="E24" s="5"/>
      <c r="F24" s="5"/>
      <c r="G24" s="5"/>
      <c r="H24" s="5"/>
    </row>
    <row r="25" spans="1:8" ht="39">
      <c r="A25" s="5"/>
      <c r="B25" s="22" t="s">
        <v>57</v>
      </c>
      <c r="C25" s="5"/>
      <c r="D25" s="5"/>
      <c r="E25" s="5"/>
      <c r="F25" s="5"/>
      <c r="G25" s="5"/>
      <c r="H25" s="5"/>
    </row>
    <row r="26" spans="1:8" ht="15" customHeight="1">
      <c r="A26" s="5"/>
      <c r="B26" s="22" t="s">
        <v>58</v>
      </c>
      <c r="C26" s="5"/>
      <c r="D26" s="5"/>
      <c r="E26" s="5"/>
      <c r="F26" s="5"/>
      <c r="G26" s="5"/>
      <c r="H26" s="5"/>
    </row>
    <row r="27" spans="1:8" ht="26.25">
      <c r="A27" s="5"/>
      <c r="B27" s="22" t="s">
        <v>59</v>
      </c>
      <c r="C27" s="5"/>
      <c r="D27" s="5"/>
      <c r="E27" s="5"/>
      <c r="F27" s="5"/>
      <c r="G27" s="5"/>
      <c r="H27" s="5"/>
    </row>
    <row r="28" spans="1:8">
      <c r="A28" s="5"/>
      <c r="B28" s="22" t="s">
        <v>60</v>
      </c>
      <c r="C28" s="5"/>
      <c r="D28" s="5"/>
      <c r="E28" s="5"/>
      <c r="F28" s="5"/>
      <c r="G28" s="5"/>
      <c r="H28" s="5"/>
    </row>
    <row r="29" spans="1:8">
      <c r="A29" s="5"/>
      <c r="B29" s="22" t="s">
        <v>61</v>
      </c>
      <c r="C29" s="5"/>
      <c r="D29" s="5"/>
      <c r="E29" s="5"/>
      <c r="F29" s="5"/>
      <c r="G29" s="5"/>
      <c r="H29" s="5"/>
    </row>
    <row r="30" spans="1:8" ht="26.25">
      <c r="A30" s="5"/>
      <c r="B30" s="22" t="s">
        <v>62</v>
      </c>
      <c r="C30" s="5"/>
      <c r="D30" s="5"/>
      <c r="E30" s="5"/>
      <c r="F30" s="5"/>
      <c r="G30" s="5"/>
      <c r="H30" s="5"/>
    </row>
    <row r="31" spans="1:8">
      <c r="A31" s="5"/>
      <c r="B31" s="22" t="s">
        <v>63</v>
      </c>
      <c r="C31" s="5"/>
      <c r="D31" s="5"/>
      <c r="E31" s="5"/>
      <c r="F31" s="5"/>
      <c r="G31" s="5"/>
      <c r="H31" s="5"/>
    </row>
    <row r="32" spans="1:8">
      <c r="A32" s="5"/>
      <c r="B32" s="22" t="s">
        <v>64</v>
      </c>
      <c r="C32" s="5"/>
      <c r="D32" s="5"/>
      <c r="E32" s="5"/>
      <c r="F32" s="5"/>
      <c r="G32" s="5"/>
      <c r="H32" s="5"/>
    </row>
    <row r="33" spans="1:8">
      <c r="A33" s="5"/>
      <c r="B33" s="22" t="s">
        <v>65</v>
      </c>
      <c r="C33" s="5"/>
      <c r="D33" s="5"/>
      <c r="E33" s="5"/>
      <c r="F33" s="5"/>
      <c r="G33" s="5"/>
      <c r="H33" s="5"/>
    </row>
    <row r="34" spans="1:8">
      <c r="A34" s="5"/>
      <c r="B34" s="22" t="s">
        <v>66</v>
      </c>
      <c r="C34" s="5"/>
      <c r="D34" s="5"/>
      <c r="E34" s="5"/>
      <c r="F34" s="5"/>
      <c r="G34" s="5"/>
      <c r="H34" s="5"/>
    </row>
    <row r="35" spans="1:8">
      <c r="A35" s="5"/>
      <c r="B35" s="17"/>
      <c r="C35" s="5"/>
      <c r="D35" s="5"/>
      <c r="E35" s="5"/>
      <c r="F35" s="5"/>
      <c r="G35" s="5"/>
      <c r="H35" s="5"/>
    </row>
    <row r="36" spans="1:8">
      <c r="A36" s="5"/>
      <c r="B36" s="17"/>
      <c r="C36" s="5"/>
      <c r="D36" s="5"/>
      <c r="E36" s="5"/>
      <c r="F36" s="5"/>
      <c r="G36" s="5"/>
      <c r="H36" s="5"/>
    </row>
    <row r="37" spans="1:8">
      <c r="A37" s="15"/>
      <c r="B37" s="17"/>
      <c r="C37" s="5"/>
      <c r="D37" s="5">
        <v>9400</v>
      </c>
      <c r="E37" s="5"/>
      <c r="F37" s="5"/>
      <c r="G37" s="5"/>
      <c r="H37" s="5"/>
    </row>
    <row r="38" spans="1:8">
      <c r="A38" s="15"/>
      <c r="B38" s="17"/>
      <c r="C38" s="5"/>
      <c r="D38" s="5">
        <v>8300</v>
      </c>
      <c r="E38" s="5"/>
      <c r="F38" s="5"/>
      <c r="G38" s="5"/>
      <c r="H38" s="5"/>
    </row>
    <row r="39" spans="1:8">
      <c r="A39" s="15"/>
      <c r="B39" s="17"/>
      <c r="C39" s="5"/>
      <c r="D39" s="5">
        <v>30000</v>
      </c>
      <c r="E39" s="5"/>
      <c r="F39" s="5"/>
      <c r="G39" s="5"/>
      <c r="H39" s="5"/>
    </row>
    <row r="40" spans="1:8">
      <c r="A40" s="15"/>
      <c r="B40" s="17"/>
      <c r="C40" s="5"/>
      <c r="D40" s="5">
        <v>45900</v>
      </c>
      <c r="E40" s="5"/>
      <c r="F40" s="5"/>
      <c r="G40" s="5"/>
      <c r="H40" s="5"/>
    </row>
    <row r="41" spans="1:8">
      <c r="A41" s="3"/>
      <c r="B41" s="17"/>
      <c r="C41" s="5"/>
      <c r="D41" s="5">
        <v>45900</v>
      </c>
      <c r="E41" s="5"/>
      <c r="F41" s="5"/>
      <c r="G41" s="5"/>
      <c r="H41" s="5"/>
    </row>
    <row r="42" spans="1:8">
      <c r="A42" s="15"/>
      <c r="B42" s="17"/>
      <c r="C42" s="5"/>
      <c r="D42" s="5">
        <v>20600</v>
      </c>
      <c r="E42" s="5"/>
      <c r="F42" s="5"/>
      <c r="G42" s="5"/>
      <c r="H42" s="5"/>
    </row>
    <row r="43" spans="1:8">
      <c r="A43" s="4" t="b">
        <v>0</v>
      </c>
      <c r="B43" s="17"/>
      <c r="C43" s="5"/>
      <c r="D43" s="5">
        <v>34300</v>
      </c>
      <c r="E43" s="5"/>
      <c r="F43" s="5"/>
      <c r="G43" s="5"/>
      <c r="H43" s="5"/>
    </row>
    <row r="44" spans="1:8">
      <c r="A44" s="15"/>
      <c r="B44" s="17"/>
      <c r="C44" s="5"/>
      <c r="D44" s="5">
        <v>34300</v>
      </c>
      <c r="E44" s="5">
        <v>2</v>
      </c>
      <c r="F44" s="5"/>
      <c r="G44" s="5"/>
      <c r="H44" s="5"/>
    </row>
    <row r="45" spans="1:8">
      <c r="A45" s="15"/>
      <c r="B45" s="17"/>
      <c r="C45" s="5"/>
      <c r="D45" s="5">
        <v>26500</v>
      </c>
      <c r="E45" s="5">
        <f>E44</f>
        <v>2</v>
      </c>
      <c r="F45" s="5"/>
      <c r="G45" s="5"/>
      <c r="H45" s="5"/>
    </row>
    <row r="46" spans="1:8">
      <c r="A46" s="15"/>
      <c r="B46" s="17"/>
      <c r="C46" s="5"/>
      <c r="D46" s="5">
        <v>48400</v>
      </c>
      <c r="E46" s="5">
        <v>2000</v>
      </c>
      <c r="F46" s="5"/>
      <c r="G46" s="5"/>
      <c r="H46" s="5"/>
    </row>
    <row r="47" spans="1:8">
      <c r="A47" s="16"/>
      <c r="B47" s="17"/>
      <c r="C47" s="5"/>
      <c r="D47" s="5">
        <v>170000</v>
      </c>
      <c r="E47" s="5"/>
      <c r="F47" s="5"/>
      <c r="G47" s="5"/>
      <c r="H47" s="5"/>
    </row>
    <row r="48" spans="1:8">
      <c r="A48" s="5"/>
      <c r="B48" s="17"/>
      <c r="C48" s="5"/>
      <c r="D48" s="5"/>
      <c r="E48" s="5"/>
      <c r="F48" s="5"/>
      <c r="G48" s="5"/>
      <c r="H48" s="5"/>
    </row>
    <row r="49" spans="1:8">
      <c r="A49" s="5"/>
      <c r="B49" s="17"/>
      <c r="C49" s="5"/>
      <c r="D49" s="5"/>
      <c r="E49" s="5"/>
      <c r="F49" s="5"/>
      <c r="G49" s="5"/>
      <c r="H49" s="5" t="s">
        <v>67</v>
      </c>
    </row>
    <row r="50" spans="1:8">
      <c r="A50" s="15"/>
      <c r="B50" s="17"/>
      <c r="C50" s="5"/>
      <c r="D50" s="5"/>
      <c r="E50" s="5"/>
      <c r="F50" s="5"/>
      <c r="G50" s="5"/>
      <c r="H50" s="5"/>
    </row>
    <row r="51" spans="1:8">
      <c r="A51" s="15"/>
      <c r="B51" s="17"/>
      <c r="C51" s="5"/>
      <c r="D51" s="5"/>
      <c r="E51" s="5"/>
      <c r="F51" s="5"/>
      <c r="G51" s="5"/>
      <c r="H51" s="5"/>
    </row>
    <row r="52" spans="1:8">
      <c r="A52" s="5"/>
      <c r="B52" s="17"/>
      <c r="C52" s="5"/>
      <c r="D52" s="5"/>
      <c r="E52" s="5"/>
      <c r="F52" s="5"/>
      <c r="G52" s="5"/>
      <c r="H52" s="5"/>
    </row>
    <row r="53" spans="1:8">
      <c r="A53" s="15"/>
      <c r="B53" s="17"/>
      <c r="C53" s="5"/>
      <c r="D53" s="5"/>
      <c r="E53" s="5"/>
      <c r="F53" s="5"/>
      <c r="G53" s="5"/>
      <c r="H53" s="5"/>
    </row>
    <row r="56" spans="1:8">
      <c r="A56">
        <v>4</v>
      </c>
      <c r="B56" s="19" t="s">
        <v>68</v>
      </c>
    </row>
    <row r="57" spans="1:8">
      <c r="B57" s="22" t="s">
        <v>69</v>
      </c>
    </row>
    <row r="58" spans="1:8">
      <c r="B58" s="22" t="s">
        <v>70</v>
      </c>
    </row>
    <row r="59" spans="1:8">
      <c r="B59" s="22" t="s">
        <v>71</v>
      </c>
    </row>
  </sheetData>
  <sheetProtection selectLockedCells="1"/>
  <dataValidations disablePrompts="1" count="2">
    <dataValidation type="list" allowBlank="1" showInputMessage="1" showErrorMessage="1" sqref="E32" xr:uid="{00000000-0002-0000-0100-000000000000}">
      <formula1>PO_2</formula1>
    </dataValidation>
    <dataValidation type="list" allowBlank="1" showInputMessage="1" showErrorMessage="1" sqref="H33" xr:uid="{00000000-0002-0000-0100-000001000000}">
      <formula1>$A$37:$A$46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SFZP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Lukas</dc:creator>
  <cp:keywords/>
  <dc:description/>
  <cp:lastModifiedBy>Prokop Tomas</cp:lastModifiedBy>
  <cp:revision/>
  <dcterms:created xsi:type="dcterms:W3CDTF">2015-03-26T09:24:46Z</dcterms:created>
  <dcterms:modified xsi:type="dcterms:W3CDTF">2018-11-18T09:39:07Z</dcterms:modified>
  <cp:category/>
  <cp:contentStatus/>
</cp:coreProperties>
</file>